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gleyschoolsca-my.sharepoint.com/personal/ashore_sd35_bc_ca/Documents/Classes/Business Ed Classes/Eship/Finances/"/>
    </mc:Choice>
  </mc:AlternateContent>
  <xr:revisionPtr revIDLastSave="0" documentId="8_{F045DB55-6BB8-DC45-8881-3084FD89835E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F45" i="1"/>
  <c r="F47" i="1" s="1"/>
  <c r="I42" i="1"/>
  <c r="J42" i="1" s="1"/>
  <c r="I41" i="1"/>
  <c r="J41" i="1" s="1"/>
  <c r="I40" i="1"/>
  <c r="J40" i="1" s="1"/>
  <c r="J39" i="1"/>
  <c r="J36" i="1"/>
  <c r="I36" i="1"/>
  <c r="J33" i="1"/>
  <c r="I33" i="1"/>
  <c r="I45" i="1" s="1"/>
  <c r="F29" i="1"/>
  <c r="F51" i="1" s="1"/>
  <c r="I25" i="1"/>
  <c r="H25" i="1"/>
  <c r="G25" i="1"/>
  <c r="J25" i="1" s="1"/>
  <c r="J24" i="1"/>
  <c r="I24" i="1"/>
  <c r="H24" i="1"/>
  <c r="E24" i="1"/>
  <c r="E27" i="1" s="1"/>
  <c r="E29" i="1" s="1"/>
  <c r="I23" i="1"/>
  <c r="H23" i="1"/>
  <c r="G23" i="1"/>
  <c r="J23" i="1" s="1"/>
  <c r="I22" i="1"/>
  <c r="H22" i="1"/>
  <c r="G22" i="1"/>
  <c r="J22" i="1" s="1"/>
  <c r="I21" i="1"/>
  <c r="H21" i="1"/>
  <c r="G21" i="1"/>
  <c r="J21" i="1" s="1"/>
  <c r="D20" i="1"/>
  <c r="G20" i="1" s="1"/>
  <c r="D19" i="1"/>
  <c r="G19" i="1" s="1"/>
  <c r="D18" i="1"/>
  <c r="G18" i="1" s="1"/>
  <c r="H18" i="1" s="1"/>
  <c r="J12" i="1"/>
  <c r="I12" i="1"/>
  <c r="H12" i="1"/>
  <c r="J11" i="1"/>
  <c r="I11" i="1"/>
  <c r="I10" i="1"/>
  <c r="G10" i="1"/>
  <c r="J10" i="1" s="1"/>
  <c r="I9" i="1"/>
  <c r="G9" i="1"/>
  <c r="J9" i="1" s="1"/>
  <c r="I8" i="1"/>
  <c r="G8" i="1"/>
  <c r="J8" i="1" s="1"/>
  <c r="J7" i="1"/>
  <c r="I7" i="1"/>
  <c r="H7" i="1"/>
  <c r="G6" i="1"/>
  <c r="I6" i="1" s="1"/>
  <c r="I14" i="1" s="1"/>
  <c r="J20" i="1" l="1"/>
  <c r="H20" i="1"/>
  <c r="I20" i="1"/>
  <c r="H6" i="1"/>
  <c r="I19" i="1"/>
  <c r="J19" i="1"/>
  <c r="H19" i="1"/>
  <c r="H27" i="1" s="1"/>
  <c r="F52" i="1"/>
  <c r="F48" i="1"/>
  <c r="J45" i="1"/>
  <c r="J6" i="1"/>
  <c r="J14" i="1" s="1"/>
  <c r="I18" i="1"/>
  <c r="H8" i="1"/>
  <c r="H9" i="1"/>
  <c r="H10" i="1"/>
  <c r="G14" i="1"/>
  <c r="J18" i="1"/>
  <c r="G27" i="1"/>
  <c r="G34" i="1"/>
  <c r="G45" i="1" s="1"/>
  <c r="J27" i="1" l="1"/>
  <c r="I47" i="1" s="1"/>
  <c r="J47" i="1" s="1"/>
  <c r="H14" i="1"/>
  <c r="H29" i="1" s="1"/>
  <c r="H51" i="1" s="1"/>
  <c r="I27" i="1"/>
  <c r="I29" i="1" s="1"/>
  <c r="I51" i="1" s="1"/>
  <c r="H47" i="1"/>
  <c r="G47" i="1"/>
  <c r="G29" i="1"/>
  <c r="G51" i="1" s="1"/>
  <c r="I15" i="1"/>
  <c r="J15" i="1" s="1"/>
  <c r="G15" i="1"/>
  <c r="H15" i="1" l="1"/>
  <c r="J29" i="1"/>
  <c r="J51" i="1" s="1"/>
  <c r="J52" i="1" s="1"/>
  <c r="I52" i="1"/>
  <c r="H52" i="1"/>
  <c r="G52" i="1"/>
  <c r="I48" i="1"/>
  <c r="H48" i="1"/>
  <c r="G48" i="1"/>
  <c r="J48" i="1"/>
</calcChain>
</file>

<file path=xl/sharedStrings.xml><?xml version="1.0" encoding="utf-8"?>
<sst xmlns="http://schemas.openxmlformats.org/spreadsheetml/2006/main" count="81" uniqueCount="55">
  <si>
    <t>Sensamon Financial Statements in CND</t>
  </si>
  <si>
    <t>1st year</t>
  </si>
  <si>
    <t>2nd year</t>
  </si>
  <si>
    <t>3rd year</t>
  </si>
  <si>
    <t>4th year</t>
  </si>
  <si>
    <t>5th year</t>
  </si>
  <si>
    <t>Estimated sales growth over years</t>
  </si>
  <si>
    <t>x0</t>
  </si>
  <si>
    <t>x1.0</t>
  </si>
  <si>
    <t>x1.5</t>
  </si>
  <si>
    <t>x2.25</t>
  </si>
  <si>
    <t>x3.4</t>
  </si>
  <si>
    <t>Sales (Revenue)</t>
  </si>
  <si>
    <t>Initial Number of Units</t>
  </si>
  <si>
    <t>Initial Price of Unit</t>
  </si>
  <si>
    <t>Kit Sales</t>
  </si>
  <si>
    <t>Cleaning Set</t>
  </si>
  <si>
    <t>Refills</t>
  </si>
  <si>
    <t>Charger</t>
  </si>
  <si>
    <t>Customer Returns</t>
  </si>
  <si>
    <t>In-app Service</t>
  </si>
  <si>
    <t>/</t>
  </si>
  <si>
    <t>Advertising</t>
  </si>
  <si>
    <t>Net Sales</t>
  </si>
  <si>
    <t>Revenue</t>
  </si>
  <si>
    <t>Cumulative Sales</t>
  </si>
  <si>
    <t/>
  </si>
  <si>
    <t>Cost of Goods Sold</t>
  </si>
  <si>
    <t>Packaging</t>
  </si>
  <si>
    <t>Chip</t>
  </si>
  <si>
    <t>Retainer</t>
  </si>
  <si>
    <t>Dental mold</t>
  </si>
  <si>
    <t>Component Assembly</t>
  </si>
  <si>
    <t>Shipping Fee</t>
  </si>
  <si>
    <t>Sales Commission</t>
  </si>
  <si>
    <t xml:space="preserve">Gross Profit </t>
  </si>
  <si>
    <t>Expenses</t>
  </si>
  <si>
    <t>Rent/Lease</t>
  </si>
  <si>
    <t>Insurance</t>
  </si>
  <si>
    <t>Salaries &amp; Wages</t>
  </si>
  <si>
    <t>App Development</t>
  </si>
  <si>
    <t xml:space="preserve">Chip Licensing Fee </t>
  </si>
  <si>
    <t>Professional Fees</t>
  </si>
  <si>
    <t>Interest &amp; Bank Charges</t>
  </si>
  <si>
    <t>Meals &amp; Ent</t>
  </si>
  <si>
    <t>Office Supplies</t>
  </si>
  <si>
    <t>Misc Exp</t>
  </si>
  <si>
    <t>Incidentals</t>
  </si>
  <si>
    <t>Product Update</t>
  </si>
  <si>
    <t>Total Expenses</t>
  </si>
  <si>
    <t>Total Cost</t>
  </si>
  <si>
    <t>Cumulative Cost</t>
  </si>
  <si>
    <t>Net Income Statement</t>
  </si>
  <si>
    <t xml:space="preserve">Net Income </t>
  </si>
  <si>
    <t>Cumulative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</si>
</sst>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0" x14ac:knownFonts="1">
    <font>
      <sz val="10"/>
      <color rgb="FF000000"/>
      <name val="Arial"/>
    </font>
    <font>
      <sz val="10"/>
      <name val="Arial"/>
    </font>
    <font>
      <b/>
      <sz val="12"/>
      <color rgb="FF262626"/>
      <name val="Arial"/>
    </font>
    <font>
      <sz val="10"/>
      <name val="Arial"/>
    </font>
    <font>
      <b/>
      <sz val="12"/>
      <name val="Arial"/>
    </font>
    <font>
      <b/>
      <sz val="14"/>
      <color rgb="FFFFFFFF"/>
      <name val="Calibri"/>
    </font>
    <font>
      <sz val="12"/>
      <name val="Arial"/>
    </font>
    <font>
      <sz val="12"/>
      <name val="Arial"/>
    </font>
    <font>
      <i/>
      <sz val="11"/>
      <name val="Arial"/>
    </font>
    <font>
      <i/>
      <sz val="11"/>
      <name val="Arial"/>
    </font>
    <font>
      <b/>
      <sz val="12"/>
      <color rgb="FFFFFFFF"/>
      <name val="Arial"/>
    </font>
    <font>
      <sz val="10"/>
      <color rgb="FF000000"/>
      <name val="Arial"/>
    </font>
    <font>
      <sz val="10"/>
      <color rgb="FFBFBFBF"/>
      <name val="Arial"/>
    </font>
    <font>
      <b/>
      <sz val="1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0"/>
      <name val="Arial"/>
    </font>
    <font>
      <b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476"/>
        <bgColor rgb="FFFFF476"/>
      </patternFill>
    </fill>
    <fill>
      <patternFill patternType="solid">
        <fgColor rgb="FF366092"/>
        <bgColor rgb="FF36609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164" fontId="1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164" fontId="13" fillId="2" borderId="0" xfId="0" applyNumberFormat="1" applyFont="1" applyFill="1" applyAlignment="1">
      <alignment horizontal="right"/>
    </xf>
    <xf numFmtId="0" fontId="15" fillId="0" borderId="0" xfId="0" applyFont="1" applyAlignment="1">
      <alignment horizontal="right"/>
    </xf>
    <xf numFmtId="3" fontId="16" fillId="2" borderId="0" xfId="0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164" fontId="13" fillId="2" borderId="0" xfId="0" applyNumberFormat="1" applyFont="1" applyFill="1" applyAlignment="1">
      <alignment horizontal="right"/>
    </xf>
    <xf numFmtId="164" fontId="18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16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64" fontId="18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16" fillId="2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13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0" fillId="0" borderId="0" xfId="0" applyFont="1" applyAlignment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14"/>
  <sheetViews>
    <sheetView tabSelected="1" workbookViewId="0">
      <selection activeCell="D6" sqref="D6"/>
    </sheetView>
  </sheetViews>
  <sheetFormatPr baseColWidth="10" defaultColWidth="14.5" defaultRowHeight="15.75" customHeight="1" x14ac:dyDescent="0.15"/>
  <cols>
    <col min="2" max="2" width="19.6640625" customWidth="1"/>
    <col min="3" max="3" width="9.5" customWidth="1"/>
    <col min="4" max="4" width="19.5" customWidth="1"/>
    <col min="5" max="5" width="16.5" customWidth="1"/>
  </cols>
  <sheetData>
    <row r="1" spans="1:27" ht="15.75" customHeight="1" x14ac:dyDescent="0.15">
      <c r="C1" s="1"/>
      <c r="D1" s="61" t="s">
        <v>0</v>
      </c>
      <c r="E1" s="60"/>
      <c r="F1" s="60"/>
      <c r="G1" s="6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C2" s="1"/>
      <c r="D2" s="60"/>
      <c r="E2" s="60"/>
      <c r="F2" s="60"/>
      <c r="G2" s="6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5">
      <c r="A3" s="3"/>
      <c r="B3" s="3"/>
      <c r="C3" s="4"/>
      <c r="D3" s="5"/>
      <c r="E3" s="6"/>
      <c r="F3" s="7" t="s">
        <v>1</v>
      </c>
      <c r="G3" s="7" t="s">
        <v>2</v>
      </c>
      <c r="H3" s="8" t="s">
        <v>3</v>
      </c>
      <c r="I3" s="8" t="s">
        <v>4</v>
      </c>
      <c r="J3" s="8" t="s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B4" s="3" t="s">
        <v>6</v>
      </c>
      <c r="C4" s="4"/>
      <c r="D4" s="4"/>
      <c r="E4" s="6"/>
      <c r="F4" s="9" t="s">
        <v>7</v>
      </c>
      <c r="G4" s="9" t="s">
        <v>8</v>
      </c>
      <c r="H4" s="10" t="s">
        <v>9</v>
      </c>
      <c r="I4" s="10" t="s">
        <v>10</v>
      </c>
      <c r="J4" s="10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59" t="s">
        <v>12</v>
      </c>
      <c r="B5" s="60"/>
      <c r="C5" s="11"/>
      <c r="D5" s="11" t="s">
        <v>13</v>
      </c>
      <c r="E5" s="12" t="s">
        <v>14</v>
      </c>
      <c r="F5" s="13"/>
      <c r="G5" s="13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15"/>
      <c r="B6" s="16" t="s">
        <v>15</v>
      </c>
      <c r="C6" s="17"/>
      <c r="D6" s="17">
        <v>11000</v>
      </c>
      <c r="E6" s="12">
        <v>230</v>
      </c>
      <c r="F6" s="3">
        <v>0</v>
      </c>
      <c r="G6" s="12">
        <f>D6*E6</f>
        <v>2530000</v>
      </c>
      <c r="H6" s="13">
        <f t="shared" ref="H6:H10" si="0">G6*1.5</f>
        <v>3795000</v>
      </c>
      <c r="I6" s="14">
        <f t="shared" ref="I6:I10" si="1">G6*2.25</f>
        <v>5692500</v>
      </c>
      <c r="J6" s="14">
        <f>G6*3.375</f>
        <v>8538750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15"/>
      <c r="B7" s="16" t="s">
        <v>16</v>
      </c>
      <c r="C7" s="17"/>
      <c r="D7" s="17">
        <v>3000</v>
      </c>
      <c r="E7" s="12">
        <v>10</v>
      </c>
      <c r="F7" s="3">
        <v>0</v>
      </c>
      <c r="G7" s="12">
        <v>30000</v>
      </c>
      <c r="H7" s="13">
        <f t="shared" si="0"/>
        <v>45000</v>
      </c>
      <c r="I7" s="14">
        <f t="shared" si="1"/>
        <v>67500</v>
      </c>
      <c r="J7" s="14">
        <f t="shared" ref="J7:J10" si="2">G7*3.4</f>
        <v>102000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15"/>
      <c r="B8" s="16" t="s">
        <v>17</v>
      </c>
      <c r="C8" s="17"/>
      <c r="D8" s="17">
        <v>3000</v>
      </c>
      <c r="E8" s="12">
        <v>20</v>
      </c>
      <c r="F8" s="3">
        <v>0</v>
      </c>
      <c r="G8" s="13">
        <f t="shared" ref="G8:G10" si="3">D8*E8</f>
        <v>60000</v>
      </c>
      <c r="H8" s="13">
        <f t="shared" si="0"/>
        <v>90000</v>
      </c>
      <c r="I8" s="14">
        <f t="shared" si="1"/>
        <v>135000</v>
      </c>
      <c r="J8" s="14">
        <f t="shared" si="2"/>
        <v>204000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15"/>
      <c r="B9" s="18" t="s">
        <v>18</v>
      </c>
      <c r="C9" s="17"/>
      <c r="D9" s="17">
        <v>1000</v>
      </c>
      <c r="E9" s="12">
        <v>30</v>
      </c>
      <c r="F9" s="3">
        <v>0</v>
      </c>
      <c r="G9" s="13">
        <f t="shared" si="3"/>
        <v>30000</v>
      </c>
      <c r="H9" s="13">
        <f t="shared" si="0"/>
        <v>45000</v>
      </c>
      <c r="I9" s="14">
        <f t="shared" si="1"/>
        <v>67500</v>
      </c>
      <c r="J9" s="14">
        <f t="shared" si="2"/>
        <v>102000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15"/>
      <c r="B10" s="18" t="s">
        <v>19</v>
      </c>
      <c r="C10" s="17"/>
      <c r="D10" s="17">
        <v>800</v>
      </c>
      <c r="E10" s="12">
        <v>-230</v>
      </c>
      <c r="F10" s="3">
        <v>0</v>
      </c>
      <c r="G10" s="12">
        <f t="shared" si="3"/>
        <v>-184000</v>
      </c>
      <c r="H10" s="13">
        <f t="shared" si="0"/>
        <v>-276000</v>
      </c>
      <c r="I10" s="14">
        <f t="shared" si="1"/>
        <v>-414000</v>
      </c>
      <c r="J10" s="14">
        <f t="shared" si="2"/>
        <v>-625600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15"/>
      <c r="B11" s="3" t="s">
        <v>20</v>
      </c>
      <c r="C11" s="19"/>
      <c r="D11" s="19"/>
      <c r="E11" s="14"/>
      <c r="F11" s="3" t="s">
        <v>21</v>
      </c>
      <c r="G11" s="20" t="s">
        <v>21</v>
      </c>
      <c r="H11" s="20" t="s">
        <v>21</v>
      </c>
      <c r="I11" s="14">
        <f>1000*40</f>
        <v>40000</v>
      </c>
      <c r="J11" s="14">
        <f>3000*40</f>
        <v>120000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15"/>
      <c r="B12" s="3" t="s">
        <v>22</v>
      </c>
      <c r="C12" s="19"/>
      <c r="D12" s="19"/>
      <c r="E12" s="14"/>
      <c r="F12" s="3">
        <v>0</v>
      </c>
      <c r="G12" s="21">
        <v>21900</v>
      </c>
      <c r="H12" s="21">
        <f>G12*1.5</f>
        <v>32850</v>
      </c>
      <c r="I12" s="14">
        <f>G12*1.5*1.5</f>
        <v>49275</v>
      </c>
      <c r="J12" s="14">
        <f>G12*1.5*1.5*1.5</f>
        <v>73912.5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15"/>
      <c r="B13" s="2"/>
      <c r="C13" s="22"/>
      <c r="D13" s="22"/>
      <c r="E13" s="23"/>
      <c r="F13" s="24"/>
      <c r="G13" s="23"/>
      <c r="H13" s="23"/>
      <c r="I13" s="23"/>
      <c r="J13" s="2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15"/>
      <c r="B14" s="25" t="s">
        <v>23</v>
      </c>
      <c r="C14" s="26"/>
      <c r="D14" s="26"/>
      <c r="E14" s="27" t="s">
        <v>24</v>
      </c>
      <c r="F14" s="3">
        <v>0</v>
      </c>
      <c r="G14" s="28">
        <f t="shared" ref="G14:J14" si="4">SUM(G6:G12)</f>
        <v>2487900</v>
      </c>
      <c r="H14" s="28">
        <f t="shared" si="4"/>
        <v>3731850</v>
      </c>
      <c r="I14" s="28">
        <f t="shared" si="4"/>
        <v>5637775</v>
      </c>
      <c r="J14" s="28">
        <f t="shared" si="4"/>
        <v>8515062.5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15"/>
      <c r="B15" s="29" t="s">
        <v>25</v>
      </c>
      <c r="C15" s="30"/>
      <c r="D15" s="30"/>
      <c r="E15" s="31" t="s">
        <v>25</v>
      </c>
      <c r="F15" s="3">
        <v>0</v>
      </c>
      <c r="G15" s="32">
        <f>G14</f>
        <v>2487900</v>
      </c>
      <c r="H15" s="32">
        <f>G14+H14</f>
        <v>6219750</v>
      </c>
      <c r="I15" s="33">
        <f>G14+H14+I14</f>
        <v>11857525</v>
      </c>
      <c r="J15" s="33">
        <f>I15+J14</f>
        <v>20372587.5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34"/>
      <c r="B16" s="35" t="s">
        <v>26</v>
      </c>
      <c r="C16" s="36"/>
      <c r="D16" s="36"/>
      <c r="E16" s="13"/>
      <c r="F16" s="13"/>
      <c r="G16" s="13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59" t="s">
        <v>27</v>
      </c>
      <c r="B17" s="60"/>
      <c r="C17" s="30"/>
      <c r="D17" s="30"/>
      <c r="E17" s="13"/>
      <c r="F17" s="13"/>
      <c r="G17" s="13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15"/>
      <c r="B18" s="16" t="s">
        <v>28</v>
      </c>
      <c r="C18" s="17"/>
      <c r="D18" s="17">
        <f>D6</f>
        <v>11000</v>
      </c>
      <c r="E18" s="37">
        <v>0.25</v>
      </c>
      <c r="F18" s="3">
        <v>0</v>
      </c>
      <c r="G18" s="12">
        <f>D18*E19</f>
        <v>165000</v>
      </c>
      <c r="H18" s="13">
        <f t="shared" ref="H18:H25" si="5">G18*1.5</f>
        <v>247500</v>
      </c>
      <c r="I18" s="14">
        <f t="shared" ref="I18:I25" si="6">G18*2.25</f>
        <v>371250</v>
      </c>
      <c r="J18" s="14">
        <f t="shared" ref="J18:J25" si="7">G18*3.4</f>
        <v>561000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15"/>
      <c r="B19" s="18" t="s">
        <v>29</v>
      </c>
      <c r="C19" s="17"/>
      <c r="D19" s="17">
        <f>D6*2</f>
        <v>22000</v>
      </c>
      <c r="E19" s="12">
        <v>15</v>
      </c>
      <c r="F19" s="3">
        <v>0</v>
      </c>
      <c r="G19" s="12">
        <f t="shared" ref="G19:G23" si="8">D19*E19</f>
        <v>330000</v>
      </c>
      <c r="H19" s="13">
        <f t="shared" si="5"/>
        <v>495000</v>
      </c>
      <c r="I19" s="14">
        <f t="shared" si="6"/>
        <v>742500</v>
      </c>
      <c r="J19" s="14">
        <f t="shared" si="7"/>
        <v>1122000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15"/>
      <c r="B20" s="3" t="s">
        <v>30</v>
      </c>
      <c r="C20" s="38"/>
      <c r="D20" s="38">
        <f>D6*2</f>
        <v>22000</v>
      </c>
      <c r="E20" s="12">
        <v>0.5</v>
      </c>
      <c r="F20" s="3">
        <v>0</v>
      </c>
      <c r="G20" s="12">
        <f t="shared" si="8"/>
        <v>11000</v>
      </c>
      <c r="H20" s="13">
        <f t="shared" si="5"/>
        <v>16500</v>
      </c>
      <c r="I20" s="14">
        <f t="shared" si="6"/>
        <v>24750</v>
      </c>
      <c r="J20" s="14">
        <f t="shared" si="7"/>
        <v>37400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15"/>
      <c r="B21" s="18" t="s">
        <v>18</v>
      </c>
      <c r="C21" s="17"/>
      <c r="D21" s="17">
        <v>11000</v>
      </c>
      <c r="E21" s="12">
        <v>1</v>
      </c>
      <c r="F21" s="3">
        <v>0</v>
      </c>
      <c r="G21" s="12">
        <f t="shared" si="8"/>
        <v>11000</v>
      </c>
      <c r="H21" s="13">
        <f t="shared" si="5"/>
        <v>16500</v>
      </c>
      <c r="I21" s="14">
        <f t="shared" si="6"/>
        <v>24750</v>
      </c>
      <c r="J21" s="14">
        <f t="shared" si="7"/>
        <v>37400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15"/>
      <c r="B22" s="18" t="s">
        <v>31</v>
      </c>
      <c r="C22" s="17"/>
      <c r="D22" s="17">
        <v>11000</v>
      </c>
      <c r="E22" s="12">
        <v>0.5</v>
      </c>
      <c r="F22" s="3">
        <v>0</v>
      </c>
      <c r="G22" s="13">
        <f t="shared" si="8"/>
        <v>5500</v>
      </c>
      <c r="H22" s="13">
        <f t="shared" si="5"/>
        <v>8250</v>
      </c>
      <c r="I22" s="14">
        <f t="shared" si="6"/>
        <v>12375</v>
      </c>
      <c r="J22" s="14">
        <f t="shared" si="7"/>
        <v>18700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15"/>
      <c r="B23" s="18" t="s">
        <v>32</v>
      </c>
      <c r="C23" s="17"/>
      <c r="D23" s="17">
        <v>11000</v>
      </c>
      <c r="E23" s="12">
        <v>1</v>
      </c>
      <c r="F23" s="3">
        <v>0</v>
      </c>
      <c r="G23" s="13">
        <f t="shared" si="8"/>
        <v>11000</v>
      </c>
      <c r="H23" s="13">
        <f t="shared" si="5"/>
        <v>16500</v>
      </c>
      <c r="I23" s="14">
        <f t="shared" si="6"/>
        <v>24750</v>
      </c>
      <c r="J23" s="14">
        <f t="shared" si="7"/>
        <v>37400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15"/>
      <c r="B24" s="16" t="s">
        <v>33</v>
      </c>
      <c r="C24" s="12"/>
      <c r="D24" s="17">
        <v>11000</v>
      </c>
      <c r="E24" s="13">
        <f>G24/D24</f>
        <v>22.727272727272727</v>
      </c>
      <c r="F24" s="3" t="s">
        <v>21</v>
      </c>
      <c r="G24" s="12">
        <v>250000</v>
      </c>
      <c r="H24" s="12">
        <f t="shared" si="5"/>
        <v>375000</v>
      </c>
      <c r="I24" s="12">
        <f t="shared" si="6"/>
        <v>562500</v>
      </c>
      <c r="J24" s="21">
        <f t="shared" si="7"/>
        <v>850000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15"/>
      <c r="B25" s="18" t="s">
        <v>34</v>
      </c>
      <c r="C25" s="17"/>
      <c r="D25" s="17">
        <v>11000</v>
      </c>
      <c r="E25" s="12">
        <v>5</v>
      </c>
      <c r="F25" s="3">
        <v>0</v>
      </c>
      <c r="G25" s="13">
        <f>D25*E25</f>
        <v>55000</v>
      </c>
      <c r="H25" s="13">
        <f t="shared" si="5"/>
        <v>82500</v>
      </c>
      <c r="I25" s="14">
        <f t="shared" si="6"/>
        <v>123750</v>
      </c>
      <c r="J25" s="23">
        <f t="shared" si="7"/>
        <v>187000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15"/>
      <c r="B26" s="2" t="s">
        <v>26</v>
      </c>
      <c r="C26" s="22"/>
      <c r="D26" s="22"/>
      <c r="E26" s="23"/>
      <c r="F26" s="23"/>
      <c r="G26" s="23"/>
      <c r="H26" s="23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15"/>
      <c r="B27" s="39" t="s">
        <v>27</v>
      </c>
      <c r="C27" s="13"/>
      <c r="D27" s="13"/>
      <c r="E27" s="13">
        <f>SUM(E18:E25)</f>
        <v>45.977272727272727</v>
      </c>
      <c r="F27" s="40"/>
      <c r="G27" s="28">
        <f t="shared" ref="G27:J27" si="9">SUM(G18:G25)</f>
        <v>838500</v>
      </c>
      <c r="H27" s="28">
        <f t="shared" si="9"/>
        <v>1257750</v>
      </c>
      <c r="I27" s="28">
        <f t="shared" si="9"/>
        <v>1886625</v>
      </c>
      <c r="J27" s="28">
        <f t="shared" si="9"/>
        <v>2850900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15"/>
      <c r="B28" s="15" t="s">
        <v>26</v>
      </c>
      <c r="C28" s="13"/>
      <c r="D28" s="13"/>
      <c r="E28" s="13"/>
      <c r="F28" s="13"/>
      <c r="G28" s="32"/>
      <c r="H28" s="33"/>
      <c r="I28" s="33"/>
      <c r="J28" s="3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15"/>
      <c r="B29" s="25" t="s">
        <v>35</v>
      </c>
      <c r="C29" s="13"/>
      <c r="D29" s="13"/>
      <c r="E29" s="13">
        <f>180-E27</f>
        <v>134.02272727272728</v>
      </c>
      <c r="F29" s="28">
        <f t="shared" ref="F29:J29" si="10">F14-F27</f>
        <v>0</v>
      </c>
      <c r="G29" s="33">
        <f t="shared" si="10"/>
        <v>1649400</v>
      </c>
      <c r="H29" s="33">
        <f t="shared" si="10"/>
        <v>2474100</v>
      </c>
      <c r="I29" s="33">
        <f t="shared" si="10"/>
        <v>3751150</v>
      </c>
      <c r="J29" s="41">
        <f t="shared" si="10"/>
        <v>5664162.5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15"/>
      <c r="B30" s="15" t="s">
        <v>26</v>
      </c>
      <c r="C30" s="13"/>
      <c r="D30" s="13"/>
      <c r="E30" s="13"/>
      <c r="F30" s="42"/>
      <c r="G30" s="13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59" t="s">
        <v>36</v>
      </c>
      <c r="B31" s="60"/>
      <c r="C31" s="43"/>
      <c r="D31" s="43"/>
      <c r="E31" s="13"/>
      <c r="F31" s="13"/>
      <c r="G31" s="13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15"/>
      <c r="B32" s="16" t="s">
        <v>22</v>
      </c>
      <c r="C32" s="13"/>
      <c r="D32" s="13"/>
      <c r="E32" s="13"/>
      <c r="F32" s="3" t="s">
        <v>21</v>
      </c>
      <c r="G32" s="12">
        <v>120000</v>
      </c>
      <c r="H32" s="12">
        <v>120000</v>
      </c>
      <c r="I32" s="12">
        <v>120000</v>
      </c>
      <c r="J32" s="21">
        <v>120000</v>
      </c>
      <c r="K32" s="2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15"/>
      <c r="B33" s="16" t="s">
        <v>37</v>
      </c>
      <c r="C33" s="13"/>
      <c r="D33" s="13"/>
      <c r="E33" s="13"/>
      <c r="F33" s="12">
        <v>20088</v>
      </c>
      <c r="G33" s="12">
        <v>20088</v>
      </c>
      <c r="H33" s="12">
        <v>20088</v>
      </c>
      <c r="I33" s="21">
        <f>F33</f>
        <v>20088</v>
      </c>
      <c r="J33" s="14">
        <f>F33</f>
        <v>20088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15"/>
      <c r="B34" s="16" t="s">
        <v>38</v>
      </c>
      <c r="C34" s="13"/>
      <c r="D34" s="13"/>
      <c r="E34" s="13"/>
      <c r="F34" s="3" t="s">
        <v>21</v>
      </c>
      <c r="G34" s="12">
        <f>G6*0.01</f>
        <v>25300</v>
      </c>
      <c r="H34" s="12">
        <v>19800</v>
      </c>
      <c r="I34" s="12">
        <v>19800</v>
      </c>
      <c r="J34" s="12">
        <v>19800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15"/>
      <c r="B35" s="16" t="s">
        <v>39</v>
      </c>
      <c r="C35" s="13"/>
      <c r="D35" s="13"/>
      <c r="E35" s="13"/>
      <c r="F35" s="44">
        <v>100000</v>
      </c>
      <c r="G35" s="12">
        <v>200000</v>
      </c>
      <c r="H35" s="12">
        <v>250000</v>
      </c>
      <c r="I35" s="12">
        <v>300000</v>
      </c>
      <c r="J35" s="21">
        <v>350000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15"/>
      <c r="B36" s="16" t="s">
        <v>40</v>
      </c>
      <c r="C36" s="13"/>
      <c r="D36" s="13"/>
      <c r="E36" s="13"/>
      <c r="F36" s="12">
        <v>25000</v>
      </c>
      <c r="G36" s="12">
        <v>25000</v>
      </c>
      <c r="H36" s="12">
        <v>25000</v>
      </c>
      <c r="I36" s="21">
        <f t="shared" ref="I36:J36" si="11">H36</f>
        <v>25000</v>
      </c>
      <c r="J36" s="14">
        <f t="shared" si="11"/>
        <v>25000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15"/>
      <c r="B37" s="18" t="s">
        <v>41</v>
      </c>
      <c r="C37" s="26"/>
      <c r="D37" s="26"/>
      <c r="E37" s="13"/>
      <c r="F37" s="12">
        <v>1500000</v>
      </c>
      <c r="G37" s="3" t="s">
        <v>21</v>
      </c>
      <c r="H37" s="24" t="s">
        <v>21</v>
      </c>
      <c r="I37" s="24" t="s">
        <v>21</v>
      </c>
      <c r="J37" s="21" t="s">
        <v>21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15"/>
      <c r="B38" s="16" t="s">
        <v>42</v>
      </c>
      <c r="C38" s="13"/>
      <c r="D38" s="13"/>
      <c r="E38" s="13"/>
      <c r="F38" s="12">
        <v>20000</v>
      </c>
      <c r="G38" s="12">
        <v>35000</v>
      </c>
      <c r="H38" s="12">
        <v>35000</v>
      </c>
      <c r="I38" s="21">
        <v>35000</v>
      </c>
      <c r="J38" s="21">
        <v>35000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15"/>
      <c r="B39" s="16" t="s">
        <v>43</v>
      </c>
      <c r="C39" s="12"/>
      <c r="D39" s="12"/>
      <c r="E39" s="13"/>
      <c r="F39" s="12">
        <v>55000</v>
      </c>
      <c r="G39" s="12">
        <v>55000</v>
      </c>
      <c r="H39" s="12">
        <v>55000</v>
      </c>
      <c r="I39" s="21">
        <v>55000</v>
      </c>
      <c r="J39" s="14">
        <f>I39</f>
        <v>55000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15"/>
      <c r="B40" s="16" t="s">
        <v>44</v>
      </c>
      <c r="C40" s="13"/>
      <c r="D40" s="13"/>
      <c r="E40" s="13"/>
      <c r="F40" s="12">
        <v>10000</v>
      </c>
      <c r="G40" s="12">
        <v>10000</v>
      </c>
      <c r="H40" s="12">
        <v>10000</v>
      </c>
      <c r="I40" s="21">
        <f t="shared" ref="I40:J40" si="12">H40</f>
        <v>10000</v>
      </c>
      <c r="J40" s="14">
        <f t="shared" si="12"/>
        <v>10000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15"/>
      <c r="B41" s="16" t="s">
        <v>45</v>
      </c>
      <c r="C41" s="13"/>
      <c r="D41" s="13"/>
      <c r="E41" s="13"/>
      <c r="F41" s="12">
        <v>3000</v>
      </c>
      <c r="G41" s="12">
        <v>3000</v>
      </c>
      <c r="H41" s="12">
        <v>3000</v>
      </c>
      <c r="I41" s="21">
        <f t="shared" ref="I41:J41" si="13">H41</f>
        <v>3000</v>
      </c>
      <c r="J41" s="14">
        <f t="shared" si="13"/>
        <v>3000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15"/>
      <c r="B42" s="16" t="s">
        <v>46</v>
      </c>
      <c r="C42" s="13"/>
      <c r="D42" s="13"/>
      <c r="E42" s="13"/>
      <c r="F42" s="12">
        <v>20000</v>
      </c>
      <c r="G42" s="12">
        <v>20000</v>
      </c>
      <c r="H42" s="12">
        <v>20000</v>
      </c>
      <c r="I42" s="21">
        <f t="shared" ref="I42:J42" si="14">H42</f>
        <v>20000</v>
      </c>
      <c r="J42" s="14">
        <f t="shared" si="14"/>
        <v>20000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15"/>
      <c r="B43" s="3" t="s">
        <v>47</v>
      </c>
      <c r="C43" s="23"/>
      <c r="D43" s="23"/>
      <c r="E43" s="23"/>
      <c r="F43" s="24">
        <v>20000</v>
      </c>
      <c r="G43" s="24">
        <v>20000</v>
      </c>
      <c r="H43" s="24">
        <v>20000</v>
      </c>
      <c r="I43" s="24">
        <v>20000</v>
      </c>
      <c r="J43" s="24">
        <v>20000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15"/>
      <c r="B44" s="45" t="s">
        <v>48</v>
      </c>
      <c r="C44" s="17"/>
      <c r="D44" s="17"/>
      <c r="E44" s="12"/>
      <c r="F44" s="3" t="s">
        <v>21</v>
      </c>
      <c r="G44" s="12" t="s">
        <v>21</v>
      </c>
      <c r="H44" s="12" t="s">
        <v>21</v>
      </c>
      <c r="I44" s="21" t="s">
        <v>21</v>
      </c>
      <c r="J44" s="21">
        <v>1000000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" x14ac:dyDescent="0.15">
      <c r="A45" s="15"/>
      <c r="B45" s="25" t="s">
        <v>49</v>
      </c>
      <c r="C45" s="13"/>
      <c r="D45" s="13"/>
      <c r="E45" s="13"/>
      <c r="F45" s="28">
        <f t="shared" ref="F45:J45" si="15">SUM(F32:F44)</f>
        <v>1773088</v>
      </c>
      <c r="G45" s="28">
        <f t="shared" si="15"/>
        <v>533388</v>
      </c>
      <c r="H45" s="28">
        <f t="shared" si="15"/>
        <v>577888</v>
      </c>
      <c r="I45" s="28">
        <f t="shared" si="15"/>
        <v>627888</v>
      </c>
      <c r="J45" s="28">
        <f t="shared" si="15"/>
        <v>1677888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" x14ac:dyDescent="0.15">
      <c r="A46" s="15"/>
      <c r="B46" s="25" t="s">
        <v>26</v>
      </c>
      <c r="C46" s="32"/>
      <c r="D46" s="32"/>
      <c r="E46" s="32"/>
      <c r="F46" s="46"/>
      <c r="G46" s="46"/>
      <c r="H46" s="46"/>
      <c r="I46" s="46"/>
      <c r="J46" s="4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" x14ac:dyDescent="0.15">
      <c r="A47" s="15"/>
      <c r="B47" s="25" t="s">
        <v>50</v>
      </c>
      <c r="C47" s="32"/>
      <c r="D47" s="32"/>
      <c r="E47" s="47" t="s">
        <v>50</v>
      </c>
      <c r="F47" s="46">
        <f>F27+F45</f>
        <v>1773088</v>
      </c>
      <c r="G47" s="46">
        <f>H27+G45</f>
        <v>1791138</v>
      </c>
      <c r="H47" s="46">
        <f>H27+H45</f>
        <v>1835638</v>
      </c>
      <c r="I47" s="46">
        <f>J27+I45</f>
        <v>3478788</v>
      </c>
      <c r="J47" s="46">
        <f>I47+J45</f>
        <v>5156676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" x14ac:dyDescent="0.2">
      <c r="A48" s="34"/>
      <c r="B48" s="48" t="s">
        <v>51</v>
      </c>
      <c r="C48" s="46"/>
      <c r="D48" s="46"/>
      <c r="E48" s="49" t="s">
        <v>51</v>
      </c>
      <c r="F48" s="28">
        <f>F47</f>
        <v>1773088</v>
      </c>
      <c r="G48" s="28">
        <f>SUM(F47:G47)</f>
        <v>3564226</v>
      </c>
      <c r="H48" s="28">
        <f>SUM(F47:H47)</f>
        <v>5399864</v>
      </c>
      <c r="I48" s="28">
        <f>SUM(F47:I47)</f>
        <v>8878652</v>
      </c>
      <c r="J48" s="46">
        <f>SUM(F47:J47)</f>
        <v>14035328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" x14ac:dyDescent="0.2">
      <c r="A49" s="34"/>
      <c r="B49" s="35" t="s">
        <v>26</v>
      </c>
      <c r="C49" s="42"/>
      <c r="D49" s="42"/>
      <c r="E49" s="13"/>
      <c r="F49" s="13"/>
      <c r="G49" s="14"/>
      <c r="H49" s="14"/>
      <c r="I49" s="1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" x14ac:dyDescent="0.2">
      <c r="A50" s="59" t="s">
        <v>52</v>
      </c>
      <c r="B50" s="60"/>
      <c r="C50" s="13"/>
      <c r="D50" s="13"/>
      <c r="E50" s="13"/>
      <c r="F50" s="13"/>
      <c r="G50" s="14"/>
      <c r="H50" s="14"/>
      <c r="I50" s="1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15"/>
      <c r="B51" s="25" t="s">
        <v>53</v>
      </c>
      <c r="C51" s="42"/>
      <c r="D51" s="42"/>
      <c r="E51" s="47" t="s">
        <v>53</v>
      </c>
      <c r="F51" s="50">
        <f t="shared" ref="F51:J51" si="16">F29-F45</f>
        <v>-1773088</v>
      </c>
      <c r="G51" s="51">
        <f t="shared" si="16"/>
        <v>1116012</v>
      </c>
      <c r="H51" s="46">
        <f t="shared" si="16"/>
        <v>1896212</v>
      </c>
      <c r="I51" s="46">
        <f t="shared" si="16"/>
        <v>3123262</v>
      </c>
      <c r="J51" s="46">
        <f t="shared" si="16"/>
        <v>3986274.5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52"/>
      <c r="B52" s="53" t="s">
        <v>54</v>
      </c>
      <c r="C52" s="54"/>
      <c r="D52" s="54"/>
      <c r="E52" s="55" t="s">
        <v>54</v>
      </c>
      <c r="F52" s="56">
        <f>F51</f>
        <v>-1773088</v>
      </c>
      <c r="G52" s="56">
        <f>SUM(F51:G51)</f>
        <v>-657076</v>
      </c>
      <c r="H52" s="56">
        <f>SUM(F51:H51)</f>
        <v>1239136</v>
      </c>
      <c r="I52" s="56">
        <f>SUM(F51:I51)</f>
        <v>4362398</v>
      </c>
      <c r="J52" s="56">
        <f>SUM(F51:J51)</f>
        <v>8348672.5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15"/>
      <c r="B55" s="39"/>
      <c r="C55" s="1"/>
      <c r="D55" s="1"/>
      <c r="E55" s="1"/>
      <c r="F55" s="57"/>
      <c r="G55" s="57"/>
      <c r="H55" s="57"/>
      <c r="I55" s="57"/>
      <c r="J55" s="5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15"/>
      <c r="B56" s="2"/>
      <c r="C56" s="2"/>
      <c r="D56" s="2"/>
      <c r="E56" s="2"/>
      <c r="F56" s="57"/>
      <c r="G56" s="57"/>
      <c r="H56" s="57"/>
      <c r="I56" s="57"/>
      <c r="J56" s="5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58"/>
      <c r="D57" s="58"/>
      <c r="E57" s="58"/>
      <c r="F57" s="57"/>
      <c r="G57" s="57"/>
      <c r="H57" s="57"/>
      <c r="I57" s="57"/>
      <c r="J57" s="5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57"/>
      <c r="G58" s="57"/>
      <c r="H58" s="57"/>
      <c r="I58" s="57"/>
      <c r="J58" s="5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15"/>
      <c r="B59" s="2"/>
      <c r="C59" s="2"/>
      <c r="D59" s="2"/>
      <c r="E59" s="2"/>
      <c r="F59" s="57"/>
      <c r="G59" s="57"/>
      <c r="H59" s="57"/>
      <c r="I59" s="57"/>
      <c r="J59" s="5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1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18"/>
      <c r="C61" s="15"/>
      <c r="D61" s="15"/>
      <c r="E61" s="15"/>
      <c r="F61" s="2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18"/>
      <c r="C62" s="15"/>
      <c r="D62" s="15"/>
      <c r="E62" s="15"/>
      <c r="F62" s="2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18"/>
      <c r="C63" s="15"/>
      <c r="D63" s="15"/>
      <c r="E63" s="15"/>
      <c r="F63" s="2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3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3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3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3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3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3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13" x14ac:dyDescent="0.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13" x14ac:dyDescent="0.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</sheetData>
  <mergeCells count="5">
    <mergeCell ref="A5:B5"/>
    <mergeCell ref="A17:B17"/>
    <mergeCell ref="A31:B31"/>
    <mergeCell ref="A50:B50"/>
    <mergeCell ref="D1:G2"/>
  </mergeCells>
  <printOptions horizontalCentered="1" gridLines="1"/>
  <pageMargins left="0.7" right="0.7" top="0.75" bottom="0.75" header="0" footer="0"/>
  <pageSetup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Alyssa Shore</cp:lastModifiedBy>
  <dcterms:created xsi:type="dcterms:W3CDTF">2020-04-24T16:54:52Z</dcterms:created>
  <dcterms:modified xsi:type="dcterms:W3CDTF">2020-04-24T16:54:52Z</dcterms:modified>
</cp:coreProperties>
</file>